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736" windowHeight="955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F29" i="18" l="1"/>
  <c r="C14" i="16" l="1"/>
  <c r="C13" i="16"/>
  <c r="C12" i="16"/>
  <c r="C11" i="16"/>
  <c r="C10" i="16"/>
  <c r="C9" i="16"/>
  <c r="C8" i="16"/>
  <c r="C7" i="16"/>
  <c r="G40" i="15" l="1"/>
  <c r="E11" i="26" l="1"/>
  <c r="F20" i="26" s="1"/>
  <c r="E7" i="26"/>
  <c r="C18" i="20"/>
  <c r="C14" i="20"/>
  <c r="E12" i="21"/>
  <c r="C10" i="20" l="1"/>
  <c r="D33" i="18" l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veículo ano 2010 cotado e considerando uma vida útil de mais 05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CONFORME TABELA DETRAN PARA MICRO ONIBUS E SIMILARES R$ 8,11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<sst xmlns="http://schemas.openxmlformats.org/spreadsheetml/2006/main" count="294" uniqueCount="268">
  <si>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</si>
  <si>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</si>
  <si>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</si>
  <si>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</si>
  <si>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</si>
  <si>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</si>
  <si>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</si>
  <si>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</si>
  <si>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</si>
  <si>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</si>
  <si>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</si>
  <si>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</si>
  <si>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</si>
  <si>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</si>
  <si>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</si>
  <si>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</si>
  <si>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</si>
  <si>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</si>
  <si>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</si>
  <si>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</si>
  <si>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</si>
  <si>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</si>
  <si>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</si>
  <si>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</si>
  <si>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</si>
  <si>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</si>
  <si>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</si>
  <si>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</si>
  <si>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</si>
  <si>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</si>
  <si>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</si>
  <si>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</si>
  <si>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</si>
  <si>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</si>
  <si>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</si>
  <si>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</si>
  <si>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</si>
  <si>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</si>
  <si>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</si>
  <si>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</si>
  <si>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</si>
  <si>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</si>
  <si>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</si>
  <si>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</si>
  <si>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</si>
  <si>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</si>
  <si>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</si>
  <si>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</si>
  <si>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</si>
  <si>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</si>
  <si>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</si>
  <si>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</si>
  <si>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</si>
  <si>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</si>
  <si>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</si>
  <si>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</si>
  <si>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</si>
  <si>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</si>
  <si>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</si>
  <si>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</si>
  <si>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</si>
  <si>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</si>
  <si>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</si>
  <si>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</si>
  <si>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</si>
  <si>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</si>
  <si>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</si>
  <si>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</si>
  <si>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</si>
  <si>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</si>
  <si>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</si>
  <si>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</si>
  <si>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</si>
  <si>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</si>
  <si>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</si>
  <si>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</si>
  <si>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</si>
  <si>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</si>
  <si>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</si>
  <si>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</si>
  <si>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</si>
  <si>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</si>
  <si>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</si>
  <si>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</si>
  <si>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</si>
  <si>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</si>
  <si>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</si>
  <si>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</si>
  <si>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</si>
  <si>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</si>
  <si>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</si>
  <si>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</si>
  <si>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</si>
  <si>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</si>
  <si>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</si>
  <si>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</si>
  <si>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</si>
  <si>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</si>
  <si>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</si>
  <si>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</si>
  <si>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</si>
  <si>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</si>
  <si>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</si>
  <si>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</si>
  <si>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</si>
  <si>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</si>
  <si>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</si>
  <si>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</si>
  <si>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</si>
  <si>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</si>
  <si>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</si>
  <si>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</si>
  <si>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</si>
  <si>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</si>
  <si>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</si>
  <si>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</si>
  <si>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</si>
  <si>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</si>
  <si>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</si>
  <si>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</si>
  <si>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</si>
  <si>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</si>
  <si>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</si>
  <si>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</si>
  <si>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</si>
  <si>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</si>
  <si>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</si>
  <si>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</si>
  <si>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</si>
  <si>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</si>
  <si>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</si>
  <si>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</si>
  <si>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</si>
  <si>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</si>
  <si>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</si>
  <si>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</si>
  <si>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</si>
  <si>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</si>
  <si>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</si>
  <si>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</si>
  <si>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</si>
  <si>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</si>
  <si>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</si>
  <si>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</si>
  <si>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</si>
  <si>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</si>
  <si>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</si>
  <si>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</si>
  <si>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</si>
  <si>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</si>
  <si>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</si>
  <si>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</si>
  <si>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</si>
  <si>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</si>
  <si>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</si>
  <si>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</si>
  <si>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</si>
  <si>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</si>
  <si>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</si>
  <si>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</si>
  <si>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</si>
  <si>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</si>
  <si>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</si>
  <si>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</si>
  <si>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</si>
  <si>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</si>
  <si>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</si>
  <si>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</si>
  <si>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</si>
  <si>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</si>
  <si>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</si>
  <si>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</si>
  <si>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</si>
  <si>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</si>
  <si>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</si>
  <si>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</si>
  <si>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</si>
  <si>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</si>
  <si>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</si>
  <si>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</si>
  <si>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</si>
  <si>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</si>
  <si>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</si>
  <si>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</si>
  <si>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</si>
  <si>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</si>
  <si>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</si>
  <si>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</si>
  <si>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</si>
  <si>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</si>
  <si>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</si>
  <si>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</si>
  <si>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</si>
  <si>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</si>
  <si>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Lavagem</t>
  </si>
  <si>
    <t>Quantidadade de Lavagens no ano =</t>
  </si>
  <si>
    <t>IPVA</t>
  </si>
  <si>
    <t>DEPVAT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</si>
  <si>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</si>
  <si>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</si>
  <si>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</si>
  <si>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</si>
  <si>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</si>
  <si>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</si>
  <si>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</si>
  <si>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</si>
  <si>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</si>
  <si>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</si>
  <si>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</si>
  <si>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</si>
  <si>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</si>
  <si>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</si>
  <si>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</si>
  <si>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</si>
  <si>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</si>
  <si>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</si>
  <si>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</si>
  <si>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</si>
  <si>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</si>
  <si>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</si>
  <si>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</si>
  <si>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</si>
  <si>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</si>
  <si>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</si>
  <si>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</si>
  <si>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</si>
  <si>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</si>
  <si>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</si>
  <si>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</si>
  <si>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</si>
  <si>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</si>
  <si>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</si>
  <si>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</si>
  <si>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</si>
  <si>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</si>
  <si>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</si>
  <si>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</si>
  <si>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</si>
  <si>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</si>
  <si>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</si>
  <si>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</si>
  <si>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</si>
  <si>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</si>
  <si>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</si>
  <si>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</si>
  <si>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</si>
  <si>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</si>
  <si>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</si>
  <si>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</si>
  <si>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</si>
  <si>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</si>
  <si>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</si>
  <si>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</si>
  <si>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</si>
  <si>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</si>
  <si>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</si>
  <si>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Custo total mensal do veículo (R$) =</t>
  </si>
  <si>
    <t>Valor residual do veículo(%) =</t>
  </si>
  <si>
    <t>KOMBI</t>
  </si>
  <si>
    <t xml:space="preserve">Motorista Kombi </t>
  </si>
  <si>
    <t>CBO-7823-10</t>
  </si>
  <si>
    <t>Quantidade de condutores para o veículo =</t>
  </si>
  <si>
    <t>Quantidade de veículos =</t>
  </si>
  <si>
    <t>A empresa deverá realizar semanalmente a lavagem completa do veículo</t>
  </si>
  <si>
    <t>Consumo anual por veículo =</t>
  </si>
  <si>
    <t xml:space="preserve">   Consumo diário por veículo (sacos) =</t>
  </si>
  <si>
    <t>VEÍCULO</t>
  </si>
  <si>
    <t>Custo unitário do veículo 09 lugares (R$)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</si>
</sst>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28" zoomScaleNormal="100" zoomScaleSheetLayoutView="100" workbookViewId="0">
      <selection activeCell="H38" sqref="H38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235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3496.5730000000003</v>
      </c>
      <c r="G10" s="93">
        <f>F10/F$34</f>
        <v>0.4552901368605734</v>
      </c>
      <c r="H10" s="65" t="s">
        <v>232</v>
      </c>
      <c r="I10" s="437">
        <f>F38*10</f>
        <v>81700.836664015529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6.1627709905822158E-3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223</v>
      </c>
      <c r="I12" s="381">
        <f>F38</f>
        <v>8170.0836664015524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3543.9023333333334</v>
      </c>
      <c r="G15" s="115">
        <f>F15/F$34</f>
        <v>0.46145290785115561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VEÍCULO</v>
      </c>
      <c r="D19" s="126"/>
      <c r="E19" s="91"/>
      <c r="F19" s="92">
        <f>'2-Dimensionamento'!G39</f>
        <v>921.3983697000001</v>
      </c>
      <c r="G19" s="127">
        <f>F19/F$34</f>
        <v>0.11997564181952507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1203.8400000000001</v>
      </c>
      <c r="G20" s="135">
        <f>F20/F$34</f>
        <v>0.15675247688471905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392.06400000000002</v>
      </c>
      <c r="G21" s="135">
        <f>F21/F$34</f>
        <v>5.1050806666442787E-2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6061.2047030333342</v>
      </c>
      <c r="G26" s="152">
        <f>F26/F34</f>
        <v>0.78923183322184254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1075.3004416666668</v>
      </c>
      <c r="G28" s="135">
        <f>F28/F$34</f>
        <v>0.14001529075830871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7.0752876019848726E-2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1618.6739433841249</v>
      </c>
      <c r="G32" s="152">
        <f>G28+G30</f>
        <v>0.21076816677815743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7679.8786464174591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8170.0836664015524</v>
      </c>
      <c r="G38" s="570"/>
      <c r="H38" s="490">
        <f>F38/G42</f>
        <v>7.166740058246976</v>
      </c>
      <c r="I38" s="170" t="s">
        <v>231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228</v>
      </c>
      <c r="F40" s="598"/>
      <c r="G40" s="436">
        <f>'2-Dimensionamento'!F11</f>
        <v>57</v>
      </c>
      <c r="H40" s="576" t="s">
        <v>240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229</v>
      </c>
      <c r="F42" s="600"/>
      <c r="G42" s="436">
        <f>G40*20</f>
        <v>1140</v>
      </c>
      <c r="H42" s="574">
        <f>F38/20</f>
        <v>408.50418332007763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230</v>
      </c>
      <c r="F44" s="69"/>
      <c r="G44" s="480">
        <f>G42*10</f>
        <v>11400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8" sqref="D8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247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255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193</v>
      </c>
    </row>
    <row r="11" spans="1:4">
      <c r="A11" s="500" t="s">
        <v>242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13" zoomScaleNormal="100" workbookViewId="0">
      <selection activeCell="G14" sqref="G14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236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57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246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266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261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262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267</v>
      </c>
      <c r="D30" s="506"/>
      <c r="E30" s="506"/>
      <c r="F30" s="506"/>
      <c r="G30" s="393">
        <v>36382.33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60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257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243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481.53600000000006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272.86747500000001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166.99489470000003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256</v>
      </c>
      <c r="D39" s="508"/>
      <c r="E39" s="508"/>
      <c r="F39" s="508"/>
      <c r="G39" s="398">
        <f>G34+G35+G37</f>
        <v>921.3983697000001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191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245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239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233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244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234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192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4" zoomScale="110" zoomScaleNormal="110" workbookViewId="0">
      <selection activeCell="F29" sqref="F2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260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1830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259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210</v>
      </c>
      <c r="C18" s="26" t="s">
        <v>211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v>1830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18.3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13.725000000000001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1830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1158.5730000000001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2988.5730000000003</v>
      </c>
      <c r="G31" s="16"/>
    </row>
    <row r="32" spans="1:7" ht="18" customHeight="1" thickBot="1">
      <c r="A32" s="52"/>
      <c r="B32" s="11"/>
      <c r="C32" s="2" t="s">
        <v>212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213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3496.5730000000003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3496.5730000000003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3496.5730000000003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210</v>
      </c>
      <c r="C45" s="48" t="str">
        <f>C18</f>
        <v>MOTORISTA</v>
      </c>
      <c r="D45" s="1">
        <f>F38</f>
        <v>3496.5730000000003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3496.5730000000003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248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250</v>
      </c>
      <c r="B62" s="518"/>
      <c r="C62" s="518"/>
      <c r="D62" s="518"/>
      <c r="E62" s="518"/>
      <c r="F62" s="518"/>
      <c r="G62" s="367" t="s">
        <v>249</v>
      </c>
    </row>
    <row r="63" spans="1:8" ht="3.6" customHeight="1">
      <c r="A63" s="518" t="s">
        <v>214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28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241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topLeftCell="A6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204</v>
      </c>
      <c r="E5" s="236">
        <v>1</v>
      </c>
      <c r="F5" s="235" t="s">
        <v>207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205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206</v>
      </c>
      <c r="D22" s="382">
        <f>D21/(E5+G5)</f>
        <v>47.329333333333331</v>
      </c>
    </row>
    <row r="24" spans="1:21">
      <c r="B24" s="547" t="s">
        <v>251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4" zoomScaleNormal="100" workbookViewId="0">
      <selection activeCell="B25" sqref="B25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237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194</v>
      </c>
      <c r="C7" s="285"/>
      <c r="D7" s="286"/>
    </row>
    <row r="8" spans="2:5" ht="14.4" thickBot="1">
      <c r="B8" s="287" t="s">
        <v>195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93.33</v>
      </c>
      <c r="D9" s="286"/>
      <c r="E9" s="286"/>
    </row>
    <row r="10" spans="2:5">
      <c r="B10" s="287" t="s">
        <v>78</v>
      </c>
      <c r="C10" s="289">
        <f>C8*C9/10</f>
        <v>373.32</v>
      </c>
      <c r="D10" s="286"/>
      <c r="E10" s="286"/>
    </row>
    <row r="11" spans="2:5" ht="14.4" thickBot="1">
      <c r="B11" s="290" t="s">
        <v>252</v>
      </c>
      <c r="C11" s="285"/>
      <c r="D11" s="286"/>
      <c r="E11" s="286"/>
    </row>
    <row r="12" spans="2:5" ht="14.4" thickBot="1">
      <c r="B12" s="287" t="s">
        <v>264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253</v>
      </c>
      <c r="C15" s="285"/>
      <c r="D15" s="286"/>
      <c r="E15" s="286"/>
    </row>
    <row r="16" spans="2:5" ht="14.4" thickBot="1">
      <c r="B16" s="287" t="s">
        <v>264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208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378.06400000000002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265</v>
      </c>
      <c r="C24" s="362">
        <v>1</v>
      </c>
    </row>
    <row r="25" spans="2:5">
      <c r="B25" s="287" t="s">
        <v>209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392.06400000000002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263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254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E14" sqref="E14"/>
    </sheetView>
  </sheetViews>
  <sheetFormatPr defaultColWidth="8.81640625" defaultRowHeight="13.8"/>
  <cols>
    <col min="1" max="1" width="2.08984375" style="54" bestFit="1" customWidth="1"/>
    <col min="2" max="2" width="44.1796875" style="54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196</v>
      </c>
      <c r="C7" s="489">
        <f>(('2-Dimensionamento'!G30*0.01)/12)</f>
        <v>30.318608333333334</v>
      </c>
    </row>
    <row r="8" spans="1:11">
      <c r="A8" s="57"/>
      <c r="B8" s="58" t="s">
        <v>197</v>
      </c>
      <c r="C8" s="305">
        <f>8.11/12</f>
        <v>0.67583333333333329</v>
      </c>
    </row>
    <row r="9" spans="1:11">
      <c r="A9" s="57"/>
      <c r="B9" s="58" t="s">
        <v>198</v>
      </c>
      <c r="C9" s="305">
        <f>((108.27*2)/12)</f>
        <v>18.044999999999998</v>
      </c>
    </row>
    <row r="10" spans="1:11">
      <c r="A10" s="57"/>
      <c r="B10" s="416" t="s">
        <v>199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200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201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202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17.399999999999999" customHeight="1">
      <c r="A14" s="57"/>
      <c r="B14" s="58" t="s">
        <v>203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 ht="17.399999999999999" customHeight="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1075.3004416666668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238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215</v>
      </c>
      <c r="C6" s="448" t="s">
        <v>216</v>
      </c>
      <c r="D6" s="448" t="s">
        <v>217</v>
      </c>
      <c r="E6" s="469" t="s">
        <v>47</v>
      </c>
      <c r="F6" s="31"/>
      <c r="G6" s="31"/>
      <c r="H6" s="39"/>
    </row>
    <row r="7" spans="1:8" ht="14.4">
      <c r="A7" s="461"/>
      <c r="B7" s="470" t="s">
        <v>258</v>
      </c>
      <c r="C7" s="450">
        <v>2010</v>
      </c>
      <c r="D7" s="450">
        <v>9</v>
      </c>
      <c r="E7" s="471">
        <f>'2-Dimensionamento'!G30</f>
        <v>36382.33</v>
      </c>
      <c r="F7" s="31"/>
      <c r="G7" s="31"/>
      <c r="H7" s="39"/>
    </row>
    <row r="8" spans="1:8" ht="14.4">
      <c r="A8" s="461"/>
      <c r="B8" s="564" t="s">
        <v>218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219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220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221</v>
      </c>
      <c r="C11" s="565"/>
      <c r="D11" s="565"/>
      <c r="E11" s="491">
        <f>'2-Dimensionamento'!F11</f>
        <v>57</v>
      </c>
      <c r="F11" s="31"/>
      <c r="G11" s="31"/>
      <c r="H11" s="39"/>
    </row>
    <row r="12" spans="1:8" ht="15" thickBot="1">
      <c r="A12" s="461"/>
      <c r="B12" s="559" t="s">
        <v>222</v>
      </c>
      <c r="C12" s="560"/>
      <c r="D12" s="560"/>
      <c r="E12" s="473">
        <f>E11*E10</f>
        <v>1140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227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224</v>
      </c>
      <c r="E19" s="452" t="s">
        <v>225</v>
      </c>
      <c r="F19" s="451" t="s">
        <v>226</v>
      </c>
      <c r="G19" s="554" t="s">
        <v>223</v>
      </c>
      <c r="H19" s="555"/>
    </row>
    <row r="20" spans="1:8">
      <c r="A20" s="457"/>
      <c r="B20" s="475" t="s">
        <v>227</v>
      </c>
      <c r="C20" s="421"/>
      <c r="D20" s="453">
        <v>5</v>
      </c>
      <c r="E20" s="454">
        <v>5.28</v>
      </c>
      <c r="F20" s="421">
        <f>E11</f>
        <v>57</v>
      </c>
      <c r="G20" s="556">
        <f>F20/D20*E20*20</f>
        <v>1203.8400000000001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2023-01-06T19:04:26Z</dcterms:modified>
</cp:coreProperties>
</file>